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1"/>
  </bookViews>
  <sheets>
    <sheet name="NETE GÖRE" sheetId="1" r:id="rId1"/>
    <sheet name="BRÜTE GÖRE" sheetId="2" r:id="rId2"/>
  </sheets>
  <definedNames>
    <definedName name="_xlnm.Print_Area" localSheetId="1">'BRÜTE GÖRE'!$A$1:$D$35</definedName>
    <definedName name="_xlnm.Print_Area" localSheetId="0">'NETE GÖRE'!$A$1:$D$35,'NETE GÖRE'!$F$1:$I$6</definedName>
  </definedNames>
  <calcPr fullCalcOnLoad="1"/>
</workbook>
</file>

<file path=xl/sharedStrings.xml><?xml version="1.0" encoding="utf-8"?>
<sst xmlns="http://schemas.openxmlformats.org/spreadsheetml/2006/main" count="165" uniqueCount="88">
  <si>
    <t>No</t>
  </si>
  <si>
    <t>ÜCRETLENDİRME ŞEKİLLERİ</t>
  </si>
  <si>
    <t>Formul</t>
  </si>
  <si>
    <t>ÜCRET HESAPLAMASI (YTL)</t>
  </si>
  <si>
    <t xml:space="preserve">A - </t>
  </si>
  <si>
    <t> ASGARİ ÜCRET</t>
  </si>
  <si>
    <t>A= A</t>
  </si>
  <si>
    <t>B-</t>
  </si>
  <si>
    <t> SSK TABAN MATRAHI  </t>
  </si>
  <si>
    <t>B= A</t>
  </si>
  <si>
    <t>C-</t>
  </si>
  <si>
    <t> SSK TAVAN MATRAHI  </t>
  </si>
  <si>
    <t>D-</t>
  </si>
  <si>
    <t> GÜN</t>
  </si>
  <si>
    <t>D= AY 30 Gün</t>
  </si>
  <si>
    <t>E-</t>
  </si>
  <si>
    <t> GÜNLÜK ÜCRETİ</t>
  </si>
  <si>
    <t>E= A / D</t>
  </si>
  <si>
    <t>F-</t>
  </si>
  <si>
    <t> BRÜT AYLIK ÜCRETİ</t>
  </si>
  <si>
    <t>F= D * E</t>
  </si>
  <si>
    <t>G-</t>
  </si>
  <si>
    <t>G= F * %1</t>
  </si>
  <si>
    <t>H-</t>
  </si>
  <si>
    <t>H= F * %14</t>
  </si>
  <si>
    <t>I-</t>
  </si>
  <si>
    <t> GELİR VERGİSİ MATRAHI</t>
  </si>
  <si>
    <t>I= F-(G+H)</t>
  </si>
  <si>
    <t>J-</t>
  </si>
  <si>
    <t>J= I * 0,15</t>
  </si>
  <si>
    <t>K-</t>
  </si>
  <si>
    <t>L-</t>
  </si>
  <si>
    <t>L= J - K</t>
  </si>
  <si>
    <t>M-</t>
  </si>
  <si>
    <t> DAMGA VERGİSİ TUTARI </t>
  </si>
  <si>
    <t>N-</t>
  </si>
  <si>
    <t> KESİNTİLER TOPLAMI</t>
  </si>
  <si>
    <t>N= G+H+L+M</t>
  </si>
  <si>
    <t>O-</t>
  </si>
  <si>
    <t> NET ELE GEÇEN TUTAR</t>
  </si>
  <si>
    <t>O= F-N</t>
  </si>
  <si>
    <t>P-</t>
  </si>
  <si>
    <t>P= F</t>
  </si>
  <si>
    <t>R-</t>
  </si>
  <si>
    <t>S-</t>
  </si>
  <si>
    <t>R= F * %2</t>
  </si>
  <si>
    <t>T-</t>
  </si>
  <si>
    <t> RESMİ MALİYET TUTARI  </t>
  </si>
  <si>
    <t>T= P+R+S</t>
  </si>
  <si>
    <r>
      <t> İŞÇİ İŞSİZLİK SİGORTASI</t>
    </r>
    <r>
      <rPr>
        <b/>
        <sz val="9"/>
        <color indexed="10"/>
        <rFont val="Verdana"/>
        <family val="2"/>
      </rPr>
      <t> ( % 1 )</t>
    </r>
  </si>
  <si>
    <r>
      <t> İŞÇİ SSK PAYI </t>
    </r>
    <r>
      <rPr>
        <b/>
        <sz val="9"/>
        <color indexed="10"/>
        <rFont val="Verdana"/>
        <family val="2"/>
      </rPr>
      <t>( % 14)</t>
    </r>
  </si>
  <si>
    <r>
      <t> GELİR VERGİSİ TUTARI </t>
    </r>
    <r>
      <rPr>
        <b/>
        <sz val="9"/>
        <color indexed="10"/>
        <rFont val="Verdana"/>
        <family val="2"/>
      </rPr>
      <t>(% 15)</t>
    </r>
    <r>
      <rPr>
        <sz val="9"/>
        <color indexed="8"/>
        <rFont val="Verdana"/>
        <family val="2"/>
      </rPr>
      <t xml:space="preserve"> </t>
    </r>
  </si>
  <si>
    <r>
      <t> KALAN GELİR VERGİSİ TUTARI</t>
    </r>
    <r>
      <rPr>
        <sz val="9"/>
        <color indexed="8"/>
        <rFont val="Verdana"/>
        <family val="2"/>
      </rPr>
      <t xml:space="preserve"> </t>
    </r>
  </si>
  <si>
    <t>NET MALİYET TUTARI</t>
  </si>
  <si>
    <t>SSK İŞÇİ PAYI</t>
  </si>
  <si>
    <t>SSK İŞVEREN PAYI</t>
  </si>
  <si>
    <t>GELİR VERGİSİ</t>
  </si>
  <si>
    <t>DAMGA VERGİSİ</t>
  </si>
  <si>
    <t>M= F * %0759</t>
  </si>
  <si>
    <t>TOPLAM MALİYET</t>
  </si>
  <si>
    <t>TOPLAM VERGİ</t>
  </si>
  <si>
    <t>NET ÖDENEN MAAŞ + AGİ</t>
  </si>
  <si>
    <t>AGİ HARİÇ NET MAAŞ</t>
  </si>
  <si>
    <t xml:space="preserve">ÜCRET HESAPLAMA TABLOSU </t>
  </si>
  <si>
    <t>R= F * % 20.5</t>
  </si>
  <si>
    <t> İŞVEREN SSK PAYI (% 20.5)</t>
  </si>
  <si>
    <t> İŞVEREN İŞSİZLİK SİGORTASI ( % 2 )</t>
  </si>
  <si>
    <t>Sütun1</t>
  </si>
  <si>
    <t>Sütun2</t>
  </si>
  <si>
    <t>Sütun3</t>
  </si>
  <si>
    <t>Sütun4</t>
  </si>
  <si>
    <t>Brüt Maaş</t>
  </si>
  <si>
    <t>ÜCRET HESAPLAMASI (TL)</t>
  </si>
  <si>
    <t>:</t>
  </si>
  <si>
    <t>Ek Kazançlar</t>
  </si>
  <si>
    <t>Hafta Sonu Mesai
Saati (1 Katı)</t>
  </si>
  <si>
    <t>Normal Mesai
Saati (1,5 Katı)</t>
  </si>
  <si>
    <t>Net Maaş</t>
  </si>
  <si>
    <t>Yol Ücreti</t>
  </si>
  <si>
    <t>Diğer Ödemeler</t>
  </si>
  <si>
    <t>Sütun5</t>
  </si>
  <si>
    <t>VERGİ İNDİRİMİ TUTARI</t>
  </si>
  <si>
    <t>C= A* 7,5</t>
  </si>
  <si>
    <t>% 05 Vergi İndirimi Sonrası Maliyet</t>
  </si>
  <si>
    <t>NET ÖDENEN MAAŞ + VERGİ İNDİRİMİ</t>
  </si>
  <si>
    <t>%05 Vergi İndirim Sonrası Maliyet</t>
  </si>
  <si>
    <t xml:space="preserve">01.01.2024-31.12.2024
ASGARİ ÜCRET </t>
  </si>
  <si>
    <t xml:space="preserve"> Net
Maaş</t>
  </si>
</sst>
</file>

<file path=xl/styles.xml><?xml version="1.0" encoding="utf-8"?>
<styleSheet xmlns="http://schemas.openxmlformats.org/spreadsheetml/2006/main">
  <numFmts count="6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_);\(#,##0\ &quot;₺&quot;\)"/>
    <numFmt numFmtId="165" formatCode="#,##0\ &quot;₺&quot;_);[Red]\(#,##0\ &quot;₺&quot;\)"/>
    <numFmt numFmtId="166" formatCode="#,##0.00\ &quot;₺&quot;_);\(#,##0.00\ &quot;₺&quot;\)"/>
    <numFmt numFmtId="167" formatCode="#,##0.00\ &quot;₺&quot;_);[Red]\(#,##0.00\ &quot;₺&quot;\)"/>
    <numFmt numFmtId="168" formatCode="_ * #,##0_)\ &quot;₺&quot;_ ;_ * \(#,##0\)\ &quot;₺&quot;_ ;_ * &quot;-&quot;_)\ &quot;₺&quot;_ ;_ @_ "/>
    <numFmt numFmtId="169" formatCode="_ * #,##0_)_ ;_ * \(#,##0\)_ ;_ * &quot;-&quot;_)_ ;_ @_ "/>
    <numFmt numFmtId="170" formatCode="_ * #,##0.00_)\ &quot;₺&quot;_ ;_ * \(#,##0.00\)\ &quot;₺&quot;_ ;_ * &quot;-&quot;??_)\ &quot;₺&quot;_ ;_ @_ "/>
    <numFmt numFmtId="171" formatCode="_ * #,##0.00_)_ ;_ * \(#,##0.00\)_ ;_ * &quot;-&quot;??_)_ ;_ @_ "/>
    <numFmt numFmtId="172" formatCode="_ * #,##0_)\ _₺_ ;_ * \(#,##0\)\ _₺_ ;_ * &quot;-&quot;_)\ _₺_ ;_ @_ "/>
    <numFmt numFmtId="173" formatCode="_ * #,##0.00_)\ _₺_ ;_ * \(#,##0.00\)\ _₺_ ;_ * &quot;-&quot;??_)\ _₺_ ;_ @_ "/>
    <numFmt numFmtId="174" formatCode="#,##0_-\ &quot;₺&quot;;#,##0\-\ &quot;₺&quot;"/>
    <numFmt numFmtId="175" formatCode="#,##0_-\ &quot;₺&quot;;[Red]#,##0\-\ &quot;₺&quot;"/>
    <numFmt numFmtId="176" formatCode="#,##0.00_-\ &quot;₺&quot;;#,##0.00\-\ &quot;₺&quot;"/>
    <numFmt numFmtId="177" formatCode="#,##0.00_-\ &quot;₺&quot;;[Red]#,##0.00\-\ &quot;₺&quot;"/>
    <numFmt numFmtId="178" formatCode="_ * #,##0_-\ &quot;₺&quot;_ ;_ * #,##0\-\ &quot;₺&quot;_ ;_ * &quot;-&quot;_-\ &quot;₺&quot;_ ;_ @_ "/>
    <numFmt numFmtId="179" formatCode="_ * #,##0_-\ _₺_ ;_ * #,##0\-\ _₺_ ;_ * &quot;-&quot;_-\ _₺_ ;_ @_ "/>
    <numFmt numFmtId="180" formatCode="_ * #,##0.00_-\ &quot;₺&quot;_ ;_ * #,##0.00\-\ &quot;₺&quot;_ ;_ * &quot;-&quot;??_-\ &quot;₺&quot;_ ;_ @_ "/>
    <numFmt numFmtId="181" formatCode="_ * #,##0.00_-\ _₺_ ;_ * #,##0.00\-\ _₺_ ;_ * &quot;-&quot;??_-\ _₺_ ;_ @_ "/>
    <numFmt numFmtId="182" formatCode="#,##0\ &quot;TL&quot;;\-#,##0\ &quot;TL&quot;"/>
    <numFmt numFmtId="183" formatCode="#,##0\ &quot;TL&quot;;[Red]\-#,##0\ &quot;TL&quot;"/>
    <numFmt numFmtId="184" formatCode="#,##0.00\ &quot;TL&quot;;\-#,##0.00\ &quot;TL&quot;"/>
    <numFmt numFmtId="185" formatCode="#,##0.00\ &quot;TL&quot;;[Red]\-#,##0.00\ &quot;TL&quot;"/>
    <numFmt numFmtId="186" formatCode="_-* #,##0\ &quot;TL&quot;_-;\-* #,##0\ &quot;TL&quot;_-;_-* &quot;-&quot;\ &quot;TL&quot;_-;_-@_-"/>
    <numFmt numFmtId="187" formatCode="_-* #,##0\ _T_L_-;\-* #,##0\ _T_L_-;_-* &quot;-&quot;\ _T_L_-;_-@_-"/>
    <numFmt numFmtId="188" formatCode="_-* #,##0.00\ &quot;TL&quot;_-;\-* #,##0.00\ &quot;TL&quot;_-;_-* &quot;-&quot;??\ &quot;TL&quot;_-;_-@_-"/>
    <numFmt numFmtId="189" formatCode="_-* #,##0.00\ _T_L_-;\-* #,##0.00\ _T_L_-;_-* &quot;-&quot;??\ _T_L_-;_-@_-"/>
    <numFmt numFmtId="190" formatCode="#,##0\ &quot;₺&quot;;\-#,##0\ &quot;₺&quot;"/>
    <numFmt numFmtId="191" formatCode="#,##0\ &quot;₺&quot;;[Red]\-#,##0\ &quot;₺&quot;"/>
    <numFmt numFmtId="192" formatCode="#,##0.00\ &quot;₺&quot;;\-#,##0.00\ &quot;₺&quot;"/>
    <numFmt numFmtId="193" formatCode="#,##0.00\ &quot;₺&quot;;[Red]\-#,##0.00\ &quot;₺&quot;"/>
    <numFmt numFmtId="194" formatCode="_-* #,##0\ &quot;₺&quot;_-;\-* #,##0\ &quot;₺&quot;_-;_-* &quot;-&quot;\ &quot;₺&quot;_-;_-@_-"/>
    <numFmt numFmtId="195" formatCode="_-* #,##0\ _₺_-;\-* #,##0\ _₺_-;_-* &quot;-&quot;\ _₺_-;_-@_-"/>
    <numFmt numFmtId="196" formatCode="_-* #,##0.00\ &quot;₺&quot;_-;\-* #,##0.00\ &quot;₺&quot;_-;_-* &quot;-&quot;??\ &quot;₺&quot;_-;_-@_-"/>
    <numFmt numFmtId="197" formatCode="_-* #,##0.00\ _₺_-;\-* #,##0.00\ _₺_-;_-* &quot;-&quot;??\ _₺_-;_-@_-"/>
    <numFmt numFmtId="198" formatCode="#,##0\ &quot;YTL&quot;;\-#,##0\ &quot;YTL&quot;"/>
    <numFmt numFmtId="199" formatCode="#,##0\ &quot;YTL&quot;;[Red]\-#,##0\ &quot;YTL&quot;"/>
    <numFmt numFmtId="200" formatCode="#,##0.00\ &quot;YTL&quot;;\-#,##0.00\ &quot;YTL&quot;"/>
    <numFmt numFmtId="201" formatCode="#,##0.00\ &quot;YTL&quot;;[Red]\-#,##0.00\ &quot;YTL&quot;"/>
    <numFmt numFmtId="202" formatCode="_-* #,##0\ &quot;YTL&quot;_-;\-* #,##0\ &quot;YTL&quot;_-;_-* &quot;-&quot;\ &quot;YTL&quot;_-;_-@_-"/>
    <numFmt numFmtId="203" formatCode="_-* #,##0\ _Y_T_L_-;\-* #,##0\ _Y_T_L_-;_-* &quot;-&quot;\ _Y_T_L_-;_-@_-"/>
    <numFmt numFmtId="204" formatCode="_-* #,##0.00\ &quot;YTL&quot;_-;\-* #,##0.00\ &quot;YTL&quot;_-;_-* &quot;-&quot;??\ &quot;YTL&quot;_-;_-@_-"/>
    <numFmt numFmtId="205" formatCode="_-* #,##0.00\ _Y_T_L_-;\-* #,##0.00\ _Y_T_L_-;_-* &quot;-&quot;??\ _Y_T_L_-;_-@_-"/>
    <numFmt numFmtId="206" formatCode="#,##0.00\ &quot;TL&quot;"/>
    <numFmt numFmtId="207" formatCode="0.000"/>
    <numFmt numFmtId="208" formatCode="0.0000"/>
    <numFmt numFmtId="209" formatCode="#,##0.00\T\L"/>
    <numFmt numFmtId="210" formatCode="&quot;Evet&quot;;&quot;Evet&quot;;&quot;Hayır&quot;"/>
    <numFmt numFmtId="211" formatCode="&quot;Doğru&quot;;&quot;Doğru&quot;;&quot;Yanlış&quot;"/>
    <numFmt numFmtId="212" formatCode="&quot;Açık&quot;;&quot;Açık&quot;;&quot;Kapalı&quot;"/>
    <numFmt numFmtId="213" formatCode="[$€-2]\ #,##0.00_);[Red]\([$€-2]\ #,##0.00\)"/>
    <numFmt numFmtId="214" formatCode="#.##0.0000\ &quot;TL&quot;"/>
    <numFmt numFmtId="215" formatCode="#,##0.00\ [$TL-41F]"/>
    <numFmt numFmtId="216" formatCode="[$-41F]dd\ mmmm\ yyyy\ dddd"/>
    <numFmt numFmtId="217" formatCode="hh:mm:hh"/>
    <numFmt numFmtId="218" formatCode="#,##0.000\ &quot;TL&quot;"/>
    <numFmt numFmtId="219" formatCode="[$-41F]d\ mmmm\ yyyy\ dddd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Verdana"/>
      <family val="2"/>
    </font>
    <font>
      <sz val="9"/>
      <color indexed="18"/>
      <name val="Verdana"/>
      <family val="2"/>
    </font>
    <font>
      <sz val="9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18"/>
      <name val="Verdana"/>
      <family val="2"/>
    </font>
    <font>
      <b/>
      <sz val="9"/>
      <color indexed="10"/>
      <name val="Verdana"/>
      <family val="2"/>
    </font>
    <font>
      <b/>
      <sz val="9"/>
      <color indexed="18"/>
      <name val="Verdana"/>
      <family val="2"/>
    </font>
    <font>
      <b/>
      <sz val="8"/>
      <color indexed="1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06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 hidden="1"/>
    </xf>
    <xf numFmtId="0" fontId="21" fillId="7" borderId="0" xfId="0" applyFont="1" applyFill="1" applyBorder="1" applyAlignment="1" applyProtection="1">
      <alignment vertical="center"/>
      <protection hidden="1"/>
    </xf>
    <xf numFmtId="0" fontId="20" fillId="7" borderId="0" xfId="0" applyFont="1" applyFill="1" applyBorder="1" applyAlignment="1" applyProtection="1">
      <alignment horizontal="left" vertical="center" wrapText="1"/>
      <protection hidden="1"/>
    </xf>
    <xf numFmtId="0" fontId="23" fillId="7" borderId="0" xfId="0" applyFont="1" applyFill="1" applyBorder="1" applyAlignment="1" applyProtection="1">
      <alignment horizontal="left" vertical="center" wrapText="1"/>
      <protection hidden="1"/>
    </xf>
    <xf numFmtId="206" fontId="21" fillId="7" borderId="0" xfId="0" applyNumberFormat="1" applyFont="1" applyFill="1" applyBorder="1" applyAlignment="1" applyProtection="1">
      <alignment vertical="center"/>
      <protection hidden="1"/>
    </xf>
    <xf numFmtId="206" fontId="21" fillId="0" borderId="0" xfId="0" applyNumberFormat="1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 horizontal="right"/>
      <protection hidden="1"/>
    </xf>
    <xf numFmtId="206" fontId="27" fillId="0" borderId="0" xfId="0" applyNumberFormat="1" applyFont="1" applyBorder="1" applyAlignment="1" applyProtection="1">
      <alignment horizontal="right"/>
      <protection hidden="1"/>
    </xf>
    <xf numFmtId="0" fontId="22" fillId="24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horizontal="left" vertical="center" wrapText="1"/>
      <protection hidden="1"/>
    </xf>
    <xf numFmtId="206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Fill="1" applyBorder="1" applyAlignment="1" applyProtection="1">
      <alignment horizontal="left" vertical="center" wrapText="1"/>
      <protection hidden="1"/>
    </xf>
    <xf numFmtId="206" fontId="27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" xfId="35" applyFill="1" applyAlignment="1" applyProtection="1">
      <alignment horizontal="center" vertical="center"/>
      <protection hidden="1"/>
    </xf>
    <xf numFmtId="206" fontId="28" fillId="0" borderId="11" xfId="35" applyNumberFormat="1" applyFont="1" applyFill="1" applyBorder="1" applyAlignment="1" applyProtection="1">
      <alignment horizontal="center" vertical="center"/>
      <protection locked="0"/>
    </xf>
    <xf numFmtId="0" fontId="8" fillId="16" borderId="5" xfId="41" applyAlignment="1" applyProtection="1">
      <alignment vertical="center"/>
      <protection hidden="1"/>
    </xf>
    <xf numFmtId="0" fontId="8" fillId="16" borderId="5" xfId="41" applyAlignment="1" applyProtection="1">
      <alignment horizontal="left" vertical="center" wrapText="1"/>
      <protection hidden="1"/>
    </xf>
    <xf numFmtId="206" fontId="8" fillId="16" borderId="5" xfId="41" applyNumberFormat="1" applyAlignment="1" applyProtection="1">
      <alignment vertical="center"/>
      <protection hidden="1"/>
    </xf>
    <xf numFmtId="170" fontId="21" fillId="0" borderId="0" xfId="0" applyNumberFormat="1" applyFont="1" applyBorder="1" applyAlignment="1" applyProtection="1">
      <alignment/>
      <protection hidden="1"/>
    </xf>
    <xf numFmtId="0" fontId="29" fillId="0" borderId="12" xfId="35" applyFont="1" applyFill="1" applyBorder="1" applyAlignment="1" applyProtection="1">
      <alignment horizontal="center" vertical="center"/>
      <protection hidden="1"/>
    </xf>
    <xf numFmtId="0" fontId="28" fillId="0" borderId="13" xfId="35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/>
      <protection hidden="1"/>
    </xf>
    <xf numFmtId="170" fontId="21" fillId="0" borderId="14" xfId="0" applyNumberFormat="1" applyFont="1" applyBorder="1" applyAlignment="1" applyProtection="1">
      <alignment horizontal="center" vertical="center"/>
      <protection hidden="1"/>
    </xf>
    <xf numFmtId="206" fontId="21" fillId="0" borderId="14" xfId="0" applyNumberFormat="1" applyFont="1" applyBorder="1" applyAlignment="1" applyProtection="1">
      <alignment horizontal="center" vertical="center"/>
      <protection hidden="1"/>
    </xf>
    <xf numFmtId="0" fontId="21" fillId="25" borderId="14" xfId="0" applyFont="1" applyFill="1" applyBorder="1" applyAlignment="1" applyProtection="1">
      <alignment horizontal="center" vertical="center" wrapText="1"/>
      <protection hidden="1"/>
    </xf>
    <xf numFmtId="0" fontId="21" fillId="25" borderId="14" xfId="0" applyFont="1" applyFill="1" applyBorder="1" applyAlignment="1" applyProtection="1">
      <alignment horizontal="center" vertical="center"/>
      <protection hidden="1"/>
    </xf>
    <xf numFmtId="170" fontId="21" fillId="25" borderId="14" xfId="0" applyNumberFormat="1" applyFont="1" applyFill="1" applyBorder="1" applyAlignment="1" applyProtection="1">
      <alignment horizontal="center" vertical="center"/>
      <protection hidden="1"/>
    </xf>
    <xf numFmtId="0" fontId="21" fillId="25" borderId="14" xfId="0" applyFont="1" applyFill="1" applyBorder="1" applyAlignment="1" applyProtection="1">
      <alignment/>
      <protection hidden="1"/>
    </xf>
    <xf numFmtId="206" fontId="21" fillId="25" borderId="14" xfId="0" applyNumberFormat="1" applyFont="1" applyFill="1" applyBorder="1" applyAlignment="1" applyProtection="1">
      <alignment/>
      <protection hidden="1"/>
    </xf>
    <xf numFmtId="206" fontId="21" fillId="26" borderId="14" xfId="0" applyNumberFormat="1" applyFont="1" applyFill="1" applyBorder="1" applyAlignment="1" applyProtection="1">
      <alignment horizontal="center" vertical="center"/>
      <protection hidden="1"/>
    </xf>
    <xf numFmtId="0" fontId="21" fillId="26" borderId="14" xfId="0" applyFont="1" applyFill="1" applyBorder="1" applyAlignment="1" applyProtection="1">
      <alignment horizontal="center" vertical="center"/>
      <protection hidden="1"/>
    </xf>
    <xf numFmtId="0" fontId="12" fillId="26" borderId="15" xfId="45" applyFill="1" applyBorder="1" applyAlignment="1" applyProtection="1">
      <alignment horizontal="center" vertical="center" wrapText="1"/>
      <protection hidden="1"/>
    </xf>
    <xf numFmtId="0" fontId="12" fillId="26" borderId="15" xfId="45" applyFill="1" applyBorder="1" applyAlignment="1" applyProtection="1">
      <alignment horizontal="center" vertical="center"/>
      <protection hidden="1"/>
    </xf>
    <xf numFmtId="170" fontId="12" fillId="26" borderId="15" xfId="45" applyNumberFormat="1" applyFill="1" applyBorder="1" applyAlignment="1" applyProtection="1">
      <alignment horizontal="center" vertical="center"/>
      <protection hidden="1"/>
    </xf>
    <xf numFmtId="0" fontId="12" fillId="26" borderId="15" xfId="45" applyFill="1" applyBorder="1" applyAlignment="1" applyProtection="1">
      <alignment horizontal="center" vertical="center"/>
      <protection locked="0"/>
    </xf>
    <xf numFmtId="0" fontId="21" fillId="25" borderId="14" xfId="0" applyFont="1" applyFill="1" applyBorder="1" applyAlignment="1" applyProtection="1">
      <alignment horizontal="center" vertical="center"/>
      <protection locked="0"/>
    </xf>
    <xf numFmtId="170" fontId="21" fillId="26" borderId="14" xfId="0" applyNumberFormat="1" applyFont="1" applyFill="1" applyBorder="1" applyAlignment="1" applyProtection="1">
      <alignment horizontal="center" vertical="center"/>
      <protection locked="0"/>
    </xf>
    <xf numFmtId="170" fontId="21" fillId="25" borderId="14" xfId="0" applyNumberFormat="1" applyFont="1" applyFill="1" applyBorder="1" applyAlignment="1" applyProtection="1">
      <alignment/>
      <protection locked="0"/>
    </xf>
    <xf numFmtId="206" fontId="27" fillId="27" borderId="0" xfId="0" applyNumberFormat="1" applyFont="1" applyFill="1" applyBorder="1" applyAlignment="1" applyProtection="1">
      <alignment horizontal="right"/>
      <protection hidden="1"/>
    </xf>
    <xf numFmtId="0" fontId="28" fillId="0" borderId="13" xfId="35" applyFont="1" applyFill="1" applyBorder="1" applyAlignment="1" applyProtection="1">
      <alignment horizontal="center" vertical="center"/>
      <protection locked="0"/>
    </xf>
    <xf numFmtId="0" fontId="10" fillId="0" borderId="16" xfId="35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right"/>
      <protection hidden="1"/>
    </xf>
    <xf numFmtId="0" fontId="19" fillId="28" borderId="0" xfId="0" applyFont="1" applyFill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38100</xdr:rowOff>
    </xdr:from>
    <xdr:to>
      <xdr:col>1</xdr:col>
      <xdr:colOff>685800</xdr:colOff>
      <xdr:row>0</xdr:row>
      <xdr:rowOff>371475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38100</xdr:rowOff>
    </xdr:from>
    <xdr:to>
      <xdr:col>1</xdr:col>
      <xdr:colOff>933450</xdr:colOff>
      <xdr:row>0</xdr:row>
      <xdr:rowOff>400050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o2" displayName="Tablo2" ref="A4:E19" comment="" totalsRowShown="0">
  <autoFilter ref="A4:E19"/>
  <tableColumns count="5">
    <tableColumn id="1" name="Sütun1"/>
    <tableColumn id="2" name="Sütun2"/>
    <tableColumn id="3" name="Sütun3"/>
    <tableColumn id="4" name="Sütun4"/>
    <tableColumn id="5" name="Sütun5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3" name="Tablo24" displayName="Tablo24" ref="A4:D19" comment="" totalsRowShown="0">
  <autoFilter ref="A4:D19"/>
  <tableColumns count="4">
    <tableColumn id="1" name="Sütun1"/>
    <tableColumn id="2" name="Sütun2"/>
    <tableColumn id="3" name="Sütun3"/>
    <tableColumn id="4" name="Sütun4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5"/>
  <sheetViews>
    <sheetView showGridLines="0" view="pageBreakPreview" zoomScale="130" zoomScaleNormal="85" zoomScaleSheetLayoutView="130" zoomScalePageLayoutView="0" workbookViewId="0" topLeftCell="A1">
      <selection activeCell="D3" sqref="D3"/>
    </sheetView>
  </sheetViews>
  <sheetFormatPr defaultColWidth="9.140625" defaultRowHeight="15"/>
  <cols>
    <col min="1" max="1" width="10.28125" style="2" customWidth="1"/>
    <col min="2" max="2" width="36.8515625" style="2" customWidth="1"/>
    <col min="3" max="3" width="12.8515625" style="2" customWidth="1"/>
    <col min="4" max="4" width="27.57421875" style="2" customWidth="1"/>
    <col min="5" max="5" width="11.7109375" style="2" hidden="1" customWidth="1"/>
    <col min="6" max="6" width="17.00390625" style="2" hidden="1" customWidth="1"/>
    <col min="7" max="7" width="1.57421875" style="2" hidden="1" customWidth="1"/>
    <col min="8" max="8" width="13.8515625" style="2" hidden="1" customWidth="1"/>
    <col min="9" max="9" width="18.00390625" style="25" hidden="1" customWidth="1"/>
    <col min="10" max="10" width="11.00390625" style="2" hidden="1" customWidth="1"/>
    <col min="11" max="11" width="9.8515625" style="2" hidden="1" customWidth="1"/>
    <col min="12" max="12" width="0" style="2" hidden="1" customWidth="1"/>
    <col min="13" max="16384" width="9.140625" style="2" customWidth="1"/>
  </cols>
  <sheetData>
    <row r="1" spans="1:9" ht="31.5" customHeight="1" thickBot="1">
      <c r="A1" s="52" t="s">
        <v>63</v>
      </c>
      <c r="B1" s="52"/>
      <c r="C1" s="52"/>
      <c r="D1" s="52"/>
      <c r="F1" s="49" t="s">
        <v>74</v>
      </c>
      <c r="G1" s="50"/>
      <c r="H1" s="50"/>
      <c r="I1" s="50"/>
    </row>
    <row r="2" spans="1:10" ht="28.5" customHeight="1" thickBot="1">
      <c r="A2" s="10" t="s">
        <v>0</v>
      </c>
      <c r="B2" s="10" t="s">
        <v>1</v>
      </c>
      <c r="C2" s="10" t="s">
        <v>2</v>
      </c>
      <c r="D2" s="10" t="s">
        <v>72</v>
      </c>
      <c r="F2" s="38" t="s">
        <v>75</v>
      </c>
      <c r="G2" s="39" t="s">
        <v>73</v>
      </c>
      <c r="H2" s="41">
        <v>7.5</v>
      </c>
      <c r="I2" s="40" t="e">
        <f>(B3/225)*(H2)</f>
        <v>#VALUE!</v>
      </c>
      <c r="J2" s="25"/>
    </row>
    <row r="3" spans="1:9" ht="31.5" customHeight="1" thickBot="1">
      <c r="A3" s="26" t="s">
        <v>77</v>
      </c>
      <c r="B3" s="47" t="s">
        <v>86</v>
      </c>
      <c r="C3" s="27" t="s">
        <v>87</v>
      </c>
      <c r="D3" s="21">
        <v>17002.12</v>
      </c>
      <c r="F3" s="31" t="s">
        <v>76</v>
      </c>
      <c r="G3" s="32" t="s">
        <v>73</v>
      </c>
      <c r="H3" s="42">
        <v>7.5</v>
      </c>
      <c r="I3" s="33" t="e">
        <f>(B3/225)*(1.5)*(H3)</f>
        <v>#VALUE!</v>
      </c>
    </row>
    <row r="4" spans="1:9" ht="19.5" customHeight="1" hidden="1">
      <c r="A4" s="3" t="s">
        <v>67</v>
      </c>
      <c r="B4" s="4" t="s">
        <v>68</v>
      </c>
      <c r="C4" s="5" t="s">
        <v>69</v>
      </c>
      <c r="D4" s="6" t="s">
        <v>70</v>
      </c>
      <c r="E4" s="2" t="s">
        <v>80</v>
      </c>
      <c r="F4" s="30"/>
      <c r="G4" s="30"/>
      <c r="H4" s="28"/>
      <c r="I4" s="29"/>
    </row>
    <row r="5" spans="1:9" ht="19.5" customHeight="1">
      <c r="A5" s="11" t="s">
        <v>4</v>
      </c>
      <c r="B5" s="12" t="s">
        <v>5</v>
      </c>
      <c r="C5" s="13" t="s">
        <v>6</v>
      </c>
      <c r="D5" s="14">
        <f>(D3/0.85)+(D3-D3)/(0.7142)+0.01</f>
        <v>20002.504117647055</v>
      </c>
      <c r="E5" s="48">
        <v>12998.72</v>
      </c>
      <c r="F5" s="36" t="s">
        <v>78</v>
      </c>
      <c r="G5" s="36" t="s">
        <v>73</v>
      </c>
      <c r="H5" s="37"/>
      <c r="I5" s="43">
        <v>0</v>
      </c>
    </row>
    <row r="6" spans="1:9" ht="19.5" customHeight="1">
      <c r="A6" s="11" t="s">
        <v>7</v>
      </c>
      <c r="B6" s="12" t="s">
        <v>8</v>
      </c>
      <c r="C6" s="13" t="s">
        <v>9</v>
      </c>
      <c r="D6" s="14">
        <f>D5</f>
        <v>20002.504117647055</v>
      </c>
      <c r="E6" s="48">
        <v>10000</v>
      </c>
      <c r="F6" s="35" t="s">
        <v>79</v>
      </c>
      <c r="G6" s="34" t="s">
        <v>73</v>
      </c>
      <c r="H6" s="34"/>
      <c r="I6" s="44"/>
    </row>
    <row r="7" spans="1:11" ht="19.5" customHeight="1">
      <c r="A7" s="11" t="s">
        <v>10</v>
      </c>
      <c r="B7" s="12" t="s">
        <v>11</v>
      </c>
      <c r="C7" s="13" t="s">
        <v>82</v>
      </c>
      <c r="D7" s="14">
        <f>D5*7.5</f>
        <v>150018.7808823529</v>
      </c>
      <c r="E7" s="48">
        <f>E6/E5</f>
        <v>0.769306516333916</v>
      </c>
      <c r="K7" s="2">
        <v>7870</v>
      </c>
    </row>
    <row r="8" spans="1:11" ht="19.5" customHeight="1">
      <c r="A8" s="11" t="s">
        <v>12</v>
      </c>
      <c r="B8" s="12" t="s">
        <v>13</v>
      </c>
      <c r="C8" s="13" t="s">
        <v>14</v>
      </c>
      <c r="D8" s="15">
        <v>30</v>
      </c>
      <c r="E8" s="48"/>
      <c r="K8" s="2">
        <v>6500</v>
      </c>
    </row>
    <row r="9" spans="1:11" ht="19.5" customHeight="1">
      <c r="A9" s="11" t="s">
        <v>15</v>
      </c>
      <c r="B9" s="12" t="s">
        <v>16</v>
      </c>
      <c r="C9" s="13" t="s">
        <v>17</v>
      </c>
      <c r="D9" s="14">
        <f>D6/D8</f>
        <v>666.7501372549018</v>
      </c>
      <c r="E9" s="48"/>
      <c r="F9" s="2">
        <v>10000</v>
      </c>
      <c r="G9" s="2">
        <v>10000</v>
      </c>
      <c r="H9" s="2">
        <v>10000</v>
      </c>
      <c r="K9" s="2">
        <f>K8/K7</f>
        <v>0.8259212198221093</v>
      </c>
    </row>
    <row r="10" spans="1:9" ht="19.5" customHeight="1">
      <c r="A10" s="11" t="s">
        <v>18</v>
      </c>
      <c r="B10" s="12" t="s">
        <v>19</v>
      </c>
      <c r="C10" s="13" t="s">
        <v>20</v>
      </c>
      <c r="D10" s="14">
        <f>D9*30</f>
        <v>20002.504117647055</v>
      </c>
      <c r="E10" s="48"/>
      <c r="F10" s="25">
        <f>F9/H13</f>
        <v>11904.761904761905</v>
      </c>
      <c r="H10" s="2">
        <v>0.01</v>
      </c>
      <c r="I10" s="25">
        <f>H10-F10</f>
        <v>-11904.751904761904</v>
      </c>
    </row>
    <row r="11" spans="1:8" ht="19.5" customHeight="1">
      <c r="A11" s="11" t="s">
        <v>21</v>
      </c>
      <c r="B11" s="12" t="s">
        <v>49</v>
      </c>
      <c r="C11" s="13" t="s">
        <v>22</v>
      </c>
      <c r="D11" s="14">
        <f>D10*0.01</f>
        <v>200.02504117647055</v>
      </c>
      <c r="E11" s="48"/>
      <c r="F11" s="25">
        <f>D5-F10</f>
        <v>8097.74221288515</v>
      </c>
      <c r="H11" s="25">
        <v>0.15</v>
      </c>
    </row>
    <row r="12" spans="1:11" ht="19.5" customHeight="1">
      <c r="A12" s="11" t="s">
        <v>23</v>
      </c>
      <c r="B12" s="12" t="s">
        <v>50</v>
      </c>
      <c r="C12" s="13" t="s">
        <v>24</v>
      </c>
      <c r="D12" s="14">
        <f>D10*0.14</f>
        <v>2800.350576470588</v>
      </c>
      <c r="E12" s="48"/>
      <c r="H12" s="25">
        <f>H11+H10</f>
        <v>0.16</v>
      </c>
      <c r="K12" s="7"/>
    </row>
    <row r="13" spans="1:8" ht="19.5" customHeight="1">
      <c r="A13" s="11" t="s">
        <v>25</v>
      </c>
      <c r="B13" s="12" t="s">
        <v>26</v>
      </c>
      <c r="C13" s="13" t="s">
        <v>27</v>
      </c>
      <c r="D13" s="14">
        <f>D10-(D11+D12)</f>
        <v>17002.128499999995</v>
      </c>
      <c r="E13" s="48"/>
      <c r="H13" s="25">
        <f>1-H12</f>
        <v>0.84</v>
      </c>
    </row>
    <row r="14" spans="1:5" ht="19.5" customHeight="1">
      <c r="A14" s="11" t="s">
        <v>28</v>
      </c>
      <c r="B14" s="12" t="s">
        <v>51</v>
      </c>
      <c r="C14" s="13" t="s">
        <v>29</v>
      </c>
      <c r="D14" s="14">
        <f>D13*0.15</f>
        <v>2550.3192749999994</v>
      </c>
      <c r="E14" s="48"/>
    </row>
    <row r="15" spans="1:8" ht="19.5" customHeight="1">
      <c r="A15" s="11" t="s">
        <v>30</v>
      </c>
      <c r="B15" s="16" t="s">
        <v>81</v>
      </c>
      <c r="C15" s="17"/>
      <c r="D15" s="1">
        <f>17002.12*0.15</f>
        <v>2550.3179999999998</v>
      </c>
      <c r="E15" s="48"/>
      <c r="F15" s="2">
        <v>5500.35</v>
      </c>
      <c r="H15" s="2">
        <f>6000-F15</f>
        <v>499.64999999999964</v>
      </c>
    </row>
    <row r="16" spans="1:8" ht="19.5" customHeight="1">
      <c r="A16" s="11" t="s">
        <v>31</v>
      </c>
      <c r="B16" s="12" t="s">
        <v>52</v>
      </c>
      <c r="C16" s="13" t="s">
        <v>32</v>
      </c>
      <c r="D16" s="14">
        <f>D14-D15</f>
        <v>0.0012749999996231054</v>
      </c>
      <c r="E16" s="48"/>
      <c r="F16" s="2">
        <f>F15/0.85</f>
        <v>6471.000000000001</v>
      </c>
      <c r="H16" s="2">
        <f>H15/0.7142</f>
        <v>699.5939512741525</v>
      </c>
    </row>
    <row r="17" spans="1:5" ht="19.5" customHeight="1">
      <c r="A17" s="11" t="s">
        <v>33</v>
      </c>
      <c r="B17" s="12" t="s">
        <v>34</v>
      </c>
      <c r="C17" s="13" t="s">
        <v>58</v>
      </c>
      <c r="D17" s="14">
        <f>(D5*0.00759)-(151.82)</f>
        <v>-0.0009937470588283759</v>
      </c>
      <c r="E17" s="48"/>
    </row>
    <row r="18" spans="1:5" ht="19.5" customHeight="1">
      <c r="A18" s="11" t="s">
        <v>35</v>
      </c>
      <c r="B18" s="12" t="s">
        <v>36</v>
      </c>
      <c r="C18" s="13" t="s">
        <v>37</v>
      </c>
      <c r="D18" s="14">
        <f>(D11+D12+D16+D17)</f>
        <v>3000.375898899999</v>
      </c>
      <c r="E18" s="48"/>
    </row>
    <row r="19" spans="1:5" ht="19.5" customHeight="1" thickBot="1">
      <c r="A19" s="11" t="s">
        <v>38</v>
      </c>
      <c r="B19" s="18" t="s">
        <v>39</v>
      </c>
      <c r="C19" s="13" t="s">
        <v>40</v>
      </c>
      <c r="D19" s="19">
        <f>D10-D18</f>
        <v>17002.128218747057</v>
      </c>
      <c r="E19" s="48"/>
    </row>
    <row r="20" spans="1:4" ht="19.5" customHeight="1" thickTop="1">
      <c r="A20" s="22" t="s">
        <v>41</v>
      </c>
      <c r="B20" s="23" t="s">
        <v>19</v>
      </c>
      <c r="C20" s="23" t="s">
        <v>42</v>
      </c>
      <c r="D20" s="24">
        <f>D10</f>
        <v>20002.504117647055</v>
      </c>
    </row>
    <row r="21" spans="1:4" ht="19.5" customHeight="1">
      <c r="A21" s="22" t="s">
        <v>43</v>
      </c>
      <c r="B21" s="23" t="s">
        <v>65</v>
      </c>
      <c r="C21" s="23" t="s">
        <v>64</v>
      </c>
      <c r="D21" s="24">
        <f>D20*0.205</f>
        <v>4100.513344117646</v>
      </c>
    </row>
    <row r="22" spans="1:4" ht="19.5" customHeight="1">
      <c r="A22" s="22" t="s">
        <v>44</v>
      </c>
      <c r="B22" s="23" t="s">
        <v>66</v>
      </c>
      <c r="C22" s="23" t="s">
        <v>45</v>
      </c>
      <c r="D22" s="24">
        <f>D10*0.02</f>
        <v>400.0500823529411</v>
      </c>
    </row>
    <row r="23" spans="1:4" ht="15">
      <c r="A23" s="22" t="s">
        <v>46</v>
      </c>
      <c r="B23" s="23" t="s">
        <v>47</v>
      </c>
      <c r="C23" s="23" t="s">
        <v>48</v>
      </c>
      <c r="D23" s="24">
        <f>D20+D21+D22</f>
        <v>24503.06754411764</v>
      </c>
    </row>
    <row r="24" spans="1:4" ht="11.25">
      <c r="A24" s="53" t="s">
        <v>53</v>
      </c>
      <c r="B24" s="53"/>
      <c r="C24" s="53"/>
      <c r="D24" s="53"/>
    </row>
    <row r="25" spans="1:4" ht="11.25">
      <c r="A25" s="54"/>
      <c r="B25" s="54"/>
      <c r="C25" s="54"/>
      <c r="D25" s="54"/>
    </row>
    <row r="26" spans="1:4" ht="11.25">
      <c r="A26" s="51" t="s">
        <v>54</v>
      </c>
      <c r="B26" s="51"/>
      <c r="D26" s="9">
        <f>D12+D11</f>
        <v>3000.3756176470583</v>
      </c>
    </row>
    <row r="27" spans="1:4" ht="11.25">
      <c r="A27" s="51" t="s">
        <v>55</v>
      </c>
      <c r="B27" s="51"/>
      <c r="D27" s="9">
        <f>D21+D22</f>
        <v>4500.563426470587</v>
      </c>
    </row>
    <row r="28" spans="1:4" ht="11.25">
      <c r="A28" s="51" t="s">
        <v>56</v>
      </c>
      <c r="B28" s="51"/>
      <c r="D28" s="9">
        <f>D16</f>
        <v>0.0012749999996231054</v>
      </c>
    </row>
    <row r="29" spans="1:4" ht="11.25">
      <c r="A29" s="51" t="s">
        <v>57</v>
      </c>
      <c r="B29" s="51"/>
      <c r="D29" s="9">
        <f>D17</f>
        <v>-0.0009937470588283759</v>
      </c>
    </row>
    <row r="30" spans="1:4" ht="11.25">
      <c r="A30" s="51" t="s">
        <v>60</v>
      </c>
      <c r="B30" s="51"/>
      <c r="D30" s="45">
        <f>SUM(D25:D29)</f>
        <v>7500.939325370587</v>
      </c>
    </row>
    <row r="31" spans="1:4" ht="11.25">
      <c r="A31" s="51"/>
      <c r="B31" s="51"/>
      <c r="D31" s="9"/>
    </row>
    <row r="32" spans="1:5" ht="11.25">
      <c r="A32" s="51" t="s">
        <v>62</v>
      </c>
      <c r="B32" s="51"/>
      <c r="D32" s="9">
        <f>D33-D15</f>
        <v>14451.810218747058</v>
      </c>
      <c r="E32" s="7"/>
    </row>
    <row r="33" spans="1:4" ht="11.25">
      <c r="A33" s="51" t="s">
        <v>84</v>
      </c>
      <c r="B33" s="51"/>
      <c r="D33" s="9">
        <f>(D10)-(D26+D28+D29)</f>
        <v>17002.128218747057</v>
      </c>
    </row>
    <row r="34" spans="1:4" ht="11.25">
      <c r="A34" s="8"/>
      <c r="B34" s="8" t="s">
        <v>59</v>
      </c>
      <c r="D34" s="9">
        <f>D33+D30</f>
        <v>24503.067544117643</v>
      </c>
    </row>
    <row r="35" spans="1:4" ht="11.25">
      <c r="A35" s="8"/>
      <c r="B35" s="8" t="s">
        <v>83</v>
      </c>
      <c r="D35" s="9">
        <v>23503.06</v>
      </c>
    </row>
  </sheetData>
  <sheetProtection password="DD52" sheet="1"/>
  <mergeCells count="11">
    <mergeCell ref="A29:B29"/>
    <mergeCell ref="F1:I1"/>
    <mergeCell ref="A30:B30"/>
    <mergeCell ref="A31:B31"/>
    <mergeCell ref="A32:B32"/>
    <mergeCell ref="A33:B33"/>
    <mergeCell ref="A1:D1"/>
    <mergeCell ref="A24:D25"/>
    <mergeCell ref="A26:B26"/>
    <mergeCell ref="A27:B27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5"/>
  <sheetViews>
    <sheetView showGridLines="0" tabSelected="1" view="pageBreakPreview" zoomScale="85" zoomScaleNormal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8.57421875" style="2" customWidth="1"/>
    <col min="2" max="2" width="36.8515625" style="2" customWidth="1"/>
    <col min="3" max="3" width="12.8515625" style="2" customWidth="1"/>
    <col min="4" max="4" width="27.57421875" style="2" customWidth="1"/>
    <col min="5" max="7" width="11.7109375" style="2" bestFit="1" customWidth="1"/>
    <col min="8" max="11" width="9.140625" style="2" customWidth="1"/>
    <col min="12" max="12" width="9.8515625" style="2" bestFit="1" customWidth="1"/>
    <col min="13" max="16384" width="9.140625" style="2" customWidth="1"/>
  </cols>
  <sheetData>
    <row r="1" spans="1:4" ht="35.25" customHeight="1">
      <c r="A1" s="52" t="s">
        <v>63</v>
      </c>
      <c r="B1" s="52"/>
      <c r="C1" s="52"/>
      <c r="D1" s="52"/>
    </row>
    <row r="2" spans="1:4" ht="28.5" customHeight="1" thickBot="1">
      <c r="A2" s="10" t="s">
        <v>0</v>
      </c>
      <c r="B2" s="10" t="s">
        <v>1</v>
      </c>
      <c r="C2" s="10" t="s">
        <v>2</v>
      </c>
      <c r="D2" s="10" t="s">
        <v>3</v>
      </c>
    </row>
    <row r="3" spans="1:4" ht="28.5" customHeight="1" thickBot="1">
      <c r="A3" s="20"/>
      <c r="B3" s="47" t="s">
        <v>86</v>
      </c>
      <c r="C3" s="46" t="s">
        <v>71</v>
      </c>
      <c r="D3" s="21">
        <v>20002.5</v>
      </c>
    </row>
    <row r="4" spans="1:7" ht="19.5" customHeight="1" hidden="1">
      <c r="A4" s="3" t="s">
        <v>67</v>
      </c>
      <c r="B4" s="4" t="s">
        <v>68</v>
      </c>
      <c r="C4" s="5" t="s">
        <v>69</v>
      </c>
      <c r="D4" s="6" t="s">
        <v>70</v>
      </c>
      <c r="F4" s="7"/>
      <c r="G4" s="7"/>
    </row>
    <row r="5" spans="1:7" ht="19.5" customHeight="1" thickTop="1">
      <c r="A5" s="11" t="s">
        <v>4</v>
      </c>
      <c r="B5" s="12" t="s">
        <v>5</v>
      </c>
      <c r="C5" s="13" t="s">
        <v>6</v>
      </c>
      <c r="D5" s="14">
        <f>D3</f>
        <v>20002.5</v>
      </c>
      <c r="F5" s="7"/>
      <c r="G5" s="7"/>
    </row>
    <row r="6" spans="1:6" ht="19.5" customHeight="1">
      <c r="A6" s="11" t="s">
        <v>7</v>
      </c>
      <c r="B6" s="12" t="s">
        <v>8</v>
      </c>
      <c r="C6" s="13" t="s">
        <v>9</v>
      </c>
      <c r="D6" s="14">
        <f>D5</f>
        <v>20002.5</v>
      </c>
      <c r="F6" s="7"/>
    </row>
    <row r="7" spans="1:4" ht="19.5" customHeight="1">
      <c r="A7" s="11" t="s">
        <v>10</v>
      </c>
      <c r="B7" s="12" t="s">
        <v>11</v>
      </c>
      <c r="C7" s="13" t="s">
        <v>82</v>
      </c>
      <c r="D7" s="14">
        <f>20002.5*7.5</f>
        <v>150018.75</v>
      </c>
    </row>
    <row r="8" spans="1:4" ht="19.5" customHeight="1">
      <c r="A8" s="11" t="s">
        <v>12</v>
      </c>
      <c r="B8" s="12" t="s">
        <v>13</v>
      </c>
      <c r="C8" s="13" t="s">
        <v>14</v>
      </c>
      <c r="D8" s="15">
        <v>30</v>
      </c>
    </row>
    <row r="9" spans="1:4" ht="19.5" customHeight="1">
      <c r="A9" s="11" t="s">
        <v>15</v>
      </c>
      <c r="B9" s="12" t="s">
        <v>16</v>
      </c>
      <c r="C9" s="13" t="s">
        <v>17</v>
      </c>
      <c r="D9" s="14">
        <f>D6/D8</f>
        <v>666.75</v>
      </c>
    </row>
    <row r="10" spans="1:4" ht="19.5" customHeight="1">
      <c r="A10" s="11" t="s">
        <v>18</v>
      </c>
      <c r="B10" s="12" t="s">
        <v>19</v>
      </c>
      <c r="C10" s="13" t="s">
        <v>20</v>
      </c>
      <c r="D10" s="14">
        <f>D9*30</f>
        <v>20002.5</v>
      </c>
    </row>
    <row r="11" spans="1:4" ht="19.5" customHeight="1">
      <c r="A11" s="11" t="s">
        <v>21</v>
      </c>
      <c r="B11" s="12" t="s">
        <v>49</v>
      </c>
      <c r="C11" s="13" t="s">
        <v>22</v>
      </c>
      <c r="D11" s="14">
        <f>D10*0.01</f>
        <v>200.025</v>
      </c>
    </row>
    <row r="12" spans="1:12" ht="19.5" customHeight="1">
      <c r="A12" s="11" t="s">
        <v>23</v>
      </c>
      <c r="B12" s="12" t="s">
        <v>50</v>
      </c>
      <c r="C12" s="13" t="s">
        <v>24</v>
      </c>
      <c r="D12" s="14">
        <f>D10*0.14</f>
        <v>2800.3500000000004</v>
      </c>
      <c r="L12" s="7"/>
    </row>
    <row r="13" spans="1:4" ht="19.5" customHeight="1">
      <c r="A13" s="11" t="s">
        <v>25</v>
      </c>
      <c r="B13" s="12" t="s">
        <v>26</v>
      </c>
      <c r="C13" s="13" t="s">
        <v>27</v>
      </c>
      <c r="D13" s="14">
        <f>D10-(D11+D12)</f>
        <v>17002.125</v>
      </c>
    </row>
    <row r="14" spans="1:4" ht="19.5" customHeight="1">
      <c r="A14" s="11" t="s">
        <v>28</v>
      </c>
      <c r="B14" s="12" t="s">
        <v>51</v>
      </c>
      <c r="C14" s="13" t="s">
        <v>29</v>
      </c>
      <c r="D14" s="14">
        <f>D13*0.15</f>
        <v>2550.31875</v>
      </c>
    </row>
    <row r="15" spans="1:4" ht="19.5" customHeight="1">
      <c r="A15" s="11" t="s">
        <v>30</v>
      </c>
      <c r="B15" s="16" t="s">
        <v>81</v>
      </c>
      <c r="C15" s="17"/>
      <c r="D15" s="1">
        <f>17002.13*0.15</f>
        <v>2550.3195</v>
      </c>
    </row>
    <row r="16" spans="1:4" ht="19.5" customHeight="1">
      <c r="A16" s="11" t="s">
        <v>31</v>
      </c>
      <c r="B16" s="12" t="s">
        <v>52</v>
      </c>
      <c r="C16" s="13" t="s">
        <v>32</v>
      </c>
      <c r="D16" s="14">
        <f>D14-D15</f>
        <v>-0.0007500000001527951</v>
      </c>
    </row>
    <row r="17" spans="1:4" ht="19.5" customHeight="1">
      <c r="A17" s="11" t="s">
        <v>33</v>
      </c>
      <c r="B17" s="12" t="s">
        <v>34</v>
      </c>
      <c r="C17" s="13" t="s">
        <v>58</v>
      </c>
      <c r="D17" s="14">
        <f>(D5*0.00759)-(151.82)</f>
        <v>-0.0010249999999984993</v>
      </c>
    </row>
    <row r="18" spans="1:4" ht="19.5" customHeight="1">
      <c r="A18" s="11" t="s">
        <v>35</v>
      </c>
      <c r="B18" s="12" t="s">
        <v>36</v>
      </c>
      <c r="C18" s="13" t="s">
        <v>37</v>
      </c>
      <c r="D18" s="14">
        <f>(D11+D12+D16+D17)</f>
        <v>3000.3732250000003</v>
      </c>
    </row>
    <row r="19" spans="1:4" ht="19.5" customHeight="1" thickBot="1">
      <c r="A19" s="11" t="s">
        <v>38</v>
      </c>
      <c r="B19" s="18" t="s">
        <v>39</v>
      </c>
      <c r="C19" s="13" t="s">
        <v>40</v>
      </c>
      <c r="D19" s="19">
        <f>D10-D18</f>
        <v>17002.126775</v>
      </c>
    </row>
    <row r="20" spans="1:4" ht="19.5" customHeight="1" thickTop="1">
      <c r="A20" s="22" t="s">
        <v>41</v>
      </c>
      <c r="B20" s="23" t="s">
        <v>19</v>
      </c>
      <c r="C20" s="23" t="s">
        <v>42</v>
      </c>
      <c r="D20" s="24">
        <f>D10</f>
        <v>20002.5</v>
      </c>
    </row>
    <row r="21" spans="1:4" ht="19.5" customHeight="1">
      <c r="A21" s="22" t="s">
        <v>43</v>
      </c>
      <c r="B21" s="23" t="s">
        <v>65</v>
      </c>
      <c r="C21" s="23" t="s">
        <v>64</v>
      </c>
      <c r="D21" s="24">
        <f>D20*0.205</f>
        <v>4100.5125</v>
      </c>
    </row>
    <row r="22" spans="1:4" ht="19.5" customHeight="1">
      <c r="A22" s="22" t="s">
        <v>44</v>
      </c>
      <c r="B22" s="23" t="s">
        <v>66</v>
      </c>
      <c r="C22" s="23" t="s">
        <v>45</v>
      </c>
      <c r="D22" s="24">
        <f>D10*0.02</f>
        <v>400.05</v>
      </c>
    </row>
    <row r="23" spans="1:4" ht="15">
      <c r="A23" s="22" t="s">
        <v>46</v>
      </c>
      <c r="B23" s="23" t="s">
        <v>47</v>
      </c>
      <c r="C23" s="23" t="s">
        <v>48</v>
      </c>
      <c r="D23" s="24">
        <f>D20+D21+D22</f>
        <v>24503.0625</v>
      </c>
    </row>
    <row r="24" spans="1:4" ht="11.25">
      <c r="A24" s="53" t="s">
        <v>53</v>
      </c>
      <c r="B24" s="53"/>
      <c r="C24" s="53"/>
      <c r="D24" s="53"/>
    </row>
    <row r="25" spans="1:4" ht="11.25">
      <c r="A25" s="54"/>
      <c r="B25" s="54"/>
      <c r="C25" s="54"/>
      <c r="D25" s="54"/>
    </row>
    <row r="26" spans="1:4" ht="11.25">
      <c r="A26" s="51" t="s">
        <v>54</v>
      </c>
      <c r="B26" s="51"/>
      <c r="D26" s="9">
        <f>D12+D11</f>
        <v>3000.3750000000005</v>
      </c>
    </row>
    <row r="27" spans="1:4" ht="11.25">
      <c r="A27" s="51" t="s">
        <v>55</v>
      </c>
      <c r="B27" s="51"/>
      <c r="D27" s="9">
        <f>D21+D22</f>
        <v>4500.5625</v>
      </c>
    </row>
    <row r="28" spans="1:4" ht="11.25">
      <c r="A28" s="51" t="s">
        <v>56</v>
      </c>
      <c r="B28" s="51"/>
      <c r="D28" s="9">
        <f>D16</f>
        <v>-0.0007500000001527951</v>
      </c>
    </row>
    <row r="29" spans="1:4" ht="11.25">
      <c r="A29" s="51" t="s">
        <v>57</v>
      </c>
      <c r="B29" s="51"/>
      <c r="D29" s="9">
        <f>D17</f>
        <v>-0.0010249999999984993</v>
      </c>
    </row>
    <row r="30" spans="1:4" ht="11.25">
      <c r="A30" s="51" t="s">
        <v>60</v>
      </c>
      <c r="B30" s="51"/>
      <c r="D30" s="45">
        <f>SUM(D25:D29)</f>
        <v>7500.935725</v>
      </c>
    </row>
    <row r="31" spans="1:4" ht="11.25">
      <c r="A31" s="51"/>
      <c r="B31" s="51"/>
      <c r="D31" s="9"/>
    </row>
    <row r="32" spans="1:5" ht="11.25">
      <c r="A32" s="51" t="s">
        <v>62</v>
      </c>
      <c r="B32" s="51"/>
      <c r="D32" s="9">
        <f>D33-D15</f>
        <v>14451.807275000001</v>
      </c>
      <c r="E32" s="7"/>
    </row>
    <row r="33" spans="1:4" ht="11.25">
      <c r="A33" s="51" t="s">
        <v>61</v>
      </c>
      <c r="B33" s="51"/>
      <c r="D33" s="9">
        <f>(D10)-(D26+D28+D29)</f>
        <v>17002.126775</v>
      </c>
    </row>
    <row r="34" spans="1:4" ht="11.25">
      <c r="A34" s="8"/>
      <c r="B34" s="8" t="s">
        <v>59</v>
      </c>
      <c r="D34" s="9">
        <f>D33+D30</f>
        <v>24503.0625</v>
      </c>
    </row>
    <row r="35" spans="1:4" ht="11.25">
      <c r="A35" s="8"/>
      <c r="B35" s="8" t="s">
        <v>85</v>
      </c>
      <c r="D35" s="9">
        <v>23503.06</v>
      </c>
    </row>
  </sheetData>
  <sheetProtection password="DD52" sheet="1" formatCells="0"/>
  <mergeCells count="10">
    <mergeCell ref="A30:B30"/>
    <mergeCell ref="A31:B31"/>
    <mergeCell ref="A32:B32"/>
    <mergeCell ref="A33:B33"/>
    <mergeCell ref="A1:D1"/>
    <mergeCell ref="A24:D25"/>
    <mergeCell ref="A26:B26"/>
    <mergeCell ref="A27:B27"/>
    <mergeCell ref="A28:B28"/>
    <mergeCell ref="A29:B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HACI YILDIRIM</dc:creator>
  <cp:keywords/>
  <dc:description/>
  <cp:lastModifiedBy>HACI YILDIRIM</cp:lastModifiedBy>
  <cp:lastPrinted>2021-08-03T08:58:42Z</cp:lastPrinted>
  <dcterms:created xsi:type="dcterms:W3CDTF">2010-01-02T17:17:09Z</dcterms:created>
  <dcterms:modified xsi:type="dcterms:W3CDTF">2023-12-28T08:31:18Z</dcterms:modified>
  <cp:category/>
  <cp:version/>
  <cp:contentType/>
  <cp:contentStatus/>
</cp:coreProperties>
</file>